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lcul_sieges" sheetId="1" r:id="rId3"/>
    <sheet state="visible" name="recapitulatif_circos_cantons" sheetId="2" r:id="rId4"/>
  </sheets>
  <definedNames/>
  <calcPr/>
</workbook>
</file>

<file path=xl/sharedStrings.xml><?xml version="1.0" encoding="utf-8"?>
<sst xmlns="http://schemas.openxmlformats.org/spreadsheetml/2006/main" count="71" uniqueCount="69">
  <si>
    <t>Circonscriptions</t>
  </si>
  <si>
    <t>Nbre de Grands Electeurs</t>
  </si>
  <si>
    <t>Nouveaux cantons</t>
  </si>
  <si>
    <t>Arpajon</t>
  </si>
  <si>
    <t>Athis-Mons</t>
  </si>
  <si>
    <t>Brétigny-sur-Orge</t>
  </si>
  <si>
    <t>Corbeil-Essonnes</t>
  </si>
  <si>
    <t>Dourdan</t>
  </si>
  <si>
    <t>Draveil</t>
  </si>
  <si>
    <t>Épinay-sous-Sénart</t>
  </si>
  <si>
    <t>Étampes</t>
  </si>
  <si>
    <t>Évry</t>
  </si>
  <si>
    <t>Gif-sur-Yvette</t>
  </si>
  <si>
    <t>Les Ulis</t>
  </si>
  <si>
    <t>Longjumeau</t>
  </si>
  <si>
    <t>Massy</t>
  </si>
  <si>
    <t>Mennecy</t>
  </si>
  <si>
    <t>Palaiseau</t>
  </si>
  <si>
    <t>Ris-Orangis</t>
  </si>
  <si>
    <t>Sainte-Geneviève-des-Bois</t>
  </si>
  <si>
    <t>SUFFRAGES EXPRIMES</t>
  </si>
  <si>
    <t>Savigny-sur-Orge</t>
  </si>
  <si>
    <t>Vigneux-sur-Seine</t>
  </si>
  <si>
    <t>Viry-Châtillon</t>
  </si>
  <si>
    <t>Yerres</t>
  </si>
  <si>
    <t>Intercommunalités</t>
  </si>
  <si>
    <t>CA Cœur d'Essonne Agglomération</t>
  </si>
  <si>
    <t>CA Communauté Paris-Saclay</t>
  </si>
  <si>
    <t>CA Grand Paris Sud Seine Essonne Sénart</t>
  </si>
  <si>
    <t>CA Val d'Yerres Val de Seine</t>
  </si>
  <si>
    <t>CA Versailles Grand Parc</t>
  </si>
  <si>
    <t>CC de l'Étampois Sud-Essonne</t>
  </si>
  <si>
    <t>CC de l'Orée de la Brie</t>
  </si>
  <si>
    <t>CC des 2 Vallées</t>
  </si>
  <si>
    <t>CC du pays de Limours</t>
  </si>
  <si>
    <t>CC du Val d'Essonne</t>
  </si>
  <si>
    <t>CC Entre Juine et Renarde</t>
  </si>
  <si>
    <t>CC Le Dourdannais en Hurepoix</t>
  </si>
  <si>
    <t>EPT 12 - Métropole du Grand Paris</t>
  </si>
  <si>
    <t>Nombre de sièges à répartir</t>
  </si>
  <si>
    <t>QUOTIENT ELECTORAL (QE)</t>
  </si>
  <si>
    <t>1ère répartition des sièges</t>
  </si>
  <si>
    <t>2ème répartition des sièges</t>
  </si>
  <si>
    <t>Nb de siège restant à pourvoir:</t>
  </si>
  <si>
    <t>Nombre de voix de chaque liste</t>
  </si>
  <si>
    <t>Voix/QE</t>
  </si>
  <si>
    <t>Sièges obtenus au quotient</t>
  </si>
  <si>
    <t>Moyenne pour le 1er siège restant</t>
  </si>
  <si>
    <t>Sièges obtenus à la + forte moyenne</t>
  </si>
  <si>
    <t>Sièges obtenus</t>
  </si>
  <si>
    <t>Geneviève Colot (DVD)</t>
  </si>
  <si>
    <t>François Helie (FN)</t>
  </si>
  <si>
    <t>Vincent Delahaye (UDI)</t>
  </si>
  <si>
    <t>Jean-Raymond Hugonet (LR)</t>
  </si>
  <si>
    <t>Olivier Leonhardt (DVG)</t>
  </si>
  <si>
    <t>Anne Pelletier-Le Barbier (REM)</t>
  </si>
  <si>
    <t>Fadila Chourfi (ECO)</t>
  </si>
  <si>
    <t>Carlos Da Silva (SOC)</t>
  </si>
  <si>
    <t>Caroline Parâtre (DVD)</t>
  </si>
  <si>
    <t>Bernard Vera (DVG)</t>
  </si>
  <si>
    <t>Total :</t>
  </si>
  <si>
    <t>2eme tour plus forte moyenne</t>
  </si>
  <si>
    <t>1er siège</t>
  </si>
  <si>
    <t>2eme</t>
  </si>
  <si>
    <t>3eme</t>
  </si>
  <si>
    <t>4eme</t>
  </si>
  <si>
    <t xml:space="preserve"> </t>
  </si>
  <si>
    <t>5eme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</si>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</sst>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4">
    <font>
      <sz val="10.0"/>
      <color rgb="FF000000"/>
      <name val="Times New Roman"/>
    </font>
    <font>
      <b/>
      <sz val="10.0"/>
      <name val="Arial"/>
    </font>
    <font>
      <sz val="10.0"/>
      <color rgb="FFFFFFFF"/>
      <name val="Arial"/>
    </font>
    <font>
      <b/>
      <u/>
      <sz val="11.0"/>
      <name val="Arial"/>
    </font>
    <font>
      <sz val="10.0"/>
      <color rgb="FF000000"/>
      <name val="Arial"/>
    </font>
    <font>
      <sz val="11.0"/>
      <name val="Arial"/>
    </font>
    <font>
      <b/>
      <sz val="25.0"/>
      <color rgb="FF000000"/>
      <name val="Questrial"/>
    </font>
    <font>
      <sz val="10.0"/>
      <name val="Arial"/>
    </font>
    <font>
      <b/>
      <sz val="10.0"/>
      <color rgb="FF000000"/>
      <name val="Arial"/>
    </font>
    <font>
      <b/>
      <u/>
      <sz val="11.0"/>
      <color rgb="FF000000"/>
      <name val="Arial"/>
    </font>
    <font/>
    <font>
      <b/>
      <sz val="12.0"/>
      <name val="Arial"/>
    </font>
    <font>
      <b/>
      <sz val="12.0"/>
      <color rgb="FF000000"/>
      <name val="Arial"/>
    </font>
    <font>
      <b/>
      <i/>
      <sz val="10.0"/>
      <name val="Arial"/>
    </font>
    <font>
      <sz val="8.0"/>
      <name val="Arial"/>
    </font>
    <font>
      <b/>
      <i/>
      <sz val="10.0"/>
      <color rgb="FF000000"/>
      <name val="Arial"/>
    </font>
    <font>
      <sz val="8.0"/>
      <color rgb="FF000000"/>
      <name val="Arial"/>
    </font>
    <font>
      <b/>
      <sz val="9.0"/>
      <color rgb="FF993366"/>
      <name val="Arial"/>
    </font>
    <font>
      <b/>
      <sz val="12.0"/>
      <color rgb="FF993366"/>
      <name val="Arial"/>
    </font>
    <font>
      <b/>
      <sz val="12.0"/>
      <color rgb="FFFF00FF"/>
      <name val="Arial"/>
    </font>
    <font>
      <b/>
      <sz val="9.0"/>
      <color rgb="FF000000"/>
      <name val="Arial"/>
    </font>
    <font>
      <b/>
      <sz val="12.0"/>
      <color rgb="FFFF00FF"/>
      <name val="Poppins"/>
    </font>
    <font>
      <b/>
      <sz val="8.0"/>
      <name val="Arial"/>
    </font>
    <font>
      <b/>
      <sz val="8.0"/>
      <color rgb="FF808080"/>
      <name val="Arial"/>
    </font>
    <font>
      <b/>
      <sz val="8.0"/>
      <color rgb="FF000000"/>
      <name val="Arial"/>
    </font>
    <font>
      <sz val="12.0"/>
      <name val="Arial"/>
    </font>
    <font>
      <sz val="10.0"/>
      <color rgb="FF808080"/>
      <name val="Arial"/>
    </font>
    <font>
      <b/>
      <sz val="14.0"/>
      <name val="Arial"/>
    </font>
    <font>
      <sz val="12.0"/>
      <color rgb="FF000000"/>
      <name val="Arial"/>
    </font>
    <font>
      <b/>
      <sz val="14.0"/>
      <color rgb="FF000000"/>
      <name val="Arial"/>
    </font>
    <font>
      <b/>
      <sz val="10.0"/>
      <color rgb="FFFF0000"/>
      <name val="Arial"/>
    </font>
    <font>
      <b/>
      <sz val="9.0"/>
      <color rgb="FFFF0000"/>
      <name val="Arial"/>
    </font>
    <font>
      <sz val="12.0"/>
      <color rgb="FF333333"/>
      <name val="Arial"/>
    </font>
    <font>
      <sz val="10.0"/>
      <color rgb="FF000000"/>
      <name val="Verdana"/>
    </font>
  </fonts>
  <fills count="10">
    <fill>
      <patternFill patternType="none"/>
    </fill>
    <fill>
      <patternFill patternType="lightGray"/>
    </fill>
    <fill>
      <patternFill patternType="solid">
        <fgColor rgb="FF008080"/>
        <bgColor rgb="FF00808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99CC00"/>
        <bgColor rgb="FF99CC00"/>
      </patternFill>
    </fill>
    <fill>
      <patternFill patternType="solid">
        <fgColor rgb="FFFF8080"/>
        <bgColor rgb="FFFF8080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horizontal="left" vertical="top"/>
    </xf>
    <xf borderId="0" fillId="0" fontId="1" numFmtId="0" xfId="0" applyAlignment="1" applyFont="1">
      <alignment horizontal="center" vertical="center" wrapText="1"/>
    </xf>
    <xf borderId="1" fillId="2" fontId="2" numFmtId="0" xfId="0" applyAlignment="1" applyBorder="1" applyFill="1" applyFont="1">
      <alignment horizontal="center" vertical="center"/>
    </xf>
    <xf borderId="0" fillId="0" fontId="3" numFmtId="0" xfId="0" applyAlignment="1" applyFont="1">
      <alignment vertical="top" wrapText="1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vertical="top" wrapText="1"/>
    </xf>
    <xf borderId="1" fillId="0" fontId="4" numFmtId="0" xfId="0" applyAlignment="1" applyBorder="1" applyFont="1">
      <alignment horizontal="center" vertical="center"/>
    </xf>
    <xf borderId="0" fillId="0" fontId="0" numFmtId="0" xfId="0" applyAlignment="1" applyFont="1">
      <alignment horizontal="left" vertical="center" wrapText="1"/>
    </xf>
    <xf borderId="1" fillId="0" fontId="4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0" fillId="0" fontId="6" numFmtId="0" xfId="0" applyAlignment="1" applyFont="1">
      <alignment horizontal="center" vertical="center" wrapText="1"/>
    </xf>
    <xf borderId="0" fillId="0" fontId="0" numFmtId="0" xfId="0" applyFont="1"/>
    <xf borderId="0" fillId="0" fontId="7" numFmtId="0" xfId="0" applyFont="1"/>
    <xf borderId="0" fillId="0" fontId="8" numFmtId="0" xfId="0" applyAlignment="1" applyFont="1">
      <alignment horizontal="center" vertical="center" wrapText="1"/>
    </xf>
    <xf borderId="0" fillId="0" fontId="9" numFmtId="0" xfId="0" applyAlignment="1" applyFont="1">
      <alignment vertical="top" wrapText="1"/>
    </xf>
    <xf borderId="0" fillId="3" fontId="1" numFmtId="0" xfId="0" applyAlignment="1" applyBorder="1" applyFill="1" applyFont="1">
      <alignment horizontal="center"/>
    </xf>
    <xf borderId="0" fillId="0" fontId="10" numFmtId="0" xfId="0" applyBorder="1" applyFont="1"/>
    <xf borderId="0" fillId="4" fontId="11" numFmtId="3" xfId="0" applyAlignment="1" applyBorder="1" applyFill="1" applyFont="1" applyNumberFormat="1">
      <alignment horizontal="center"/>
    </xf>
    <xf borderId="0" fillId="0" fontId="1" numFmtId="0" xfId="0" applyFont="1"/>
    <xf borderId="0" fillId="0" fontId="8" numFmtId="0" xfId="0" applyAlignment="1" applyFont="1">
      <alignment horizontal="center"/>
    </xf>
    <xf borderId="0" fillId="0" fontId="12" numFmtId="0" xfId="0" applyAlignment="1" applyFont="1">
      <alignment horizontal="center"/>
    </xf>
    <xf borderId="0" fillId="0" fontId="4" numFmtId="0" xfId="0" applyFont="1"/>
    <xf borderId="0" fillId="3" fontId="1" numFmtId="0" xfId="0" applyAlignment="1" applyBorder="1" applyFont="1">
      <alignment horizontal="center"/>
    </xf>
    <xf borderId="0" fillId="4" fontId="11" numFmtId="0" xfId="0" applyAlignment="1" applyBorder="1" applyFont="1">
      <alignment horizontal="center"/>
    </xf>
    <xf borderId="0" fillId="0" fontId="8" numFmtId="0" xfId="0" applyFont="1"/>
    <xf borderId="0" fillId="0" fontId="13" numFmtId="0" xfId="0" applyFont="1"/>
    <xf borderId="0" fillId="0" fontId="13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14" numFmtId="0" xfId="0" applyFont="1"/>
    <xf borderId="0" fillId="0" fontId="1" numFmtId="1" xfId="0" applyAlignment="1" applyFont="1" applyNumberFormat="1">
      <alignment horizontal="center"/>
    </xf>
    <xf borderId="0" fillId="0" fontId="7" numFmtId="2" xfId="0" applyFont="1" applyNumberFormat="1"/>
    <xf borderId="0" fillId="0" fontId="15" numFmtId="0" xfId="0" applyFont="1"/>
    <xf borderId="0" fillId="0" fontId="15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16" numFmtId="0" xfId="0" applyFont="1"/>
    <xf borderId="0" fillId="0" fontId="8" numFmtId="2" xfId="0" applyAlignment="1" applyFont="1" applyNumberFormat="1">
      <alignment horizontal="center"/>
    </xf>
    <xf borderId="0" fillId="0" fontId="4" numFmtId="2" xfId="0" applyFont="1" applyNumberFormat="1"/>
    <xf borderId="0" fillId="0" fontId="1" numFmtId="0" xfId="0" applyAlignment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17" numFmtId="0" xfId="0" applyAlignment="1" applyFont="1">
      <alignment horizontal="center" vertical="center"/>
    </xf>
    <xf borderId="0" fillId="0" fontId="18" numFmtId="1" xfId="0" applyAlignment="1" applyFont="1" applyNumberFormat="1">
      <alignment horizontal="center" vertical="center"/>
    </xf>
    <xf borderId="0" fillId="0" fontId="19" numFmtId="0" xfId="0" applyAlignment="1" applyFont="1">
      <alignment horizontal="left" vertical="center"/>
    </xf>
    <xf borderId="0" fillId="0" fontId="20" numFmtId="0" xfId="0" applyAlignment="1" applyFont="1">
      <alignment horizontal="center" vertical="center"/>
    </xf>
    <xf borderId="0" fillId="0" fontId="12" numFmtId="0" xfId="0" applyAlignment="1" applyFont="1">
      <alignment horizontal="left" vertical="center"/>
    </xf>
    <xf borderId="0" fillId="0" fontId="21" numFmtId="0" xfId="0" applyAlignment="1" applyFont="1">
      <alignment horizontal="left" vertical="center"/>
    </xf>
    <xf borderId="0" fillId="0" fontId="22" numFmtId="0" xfId="0" applyAlignment="1" applyFont="1">
      <alignment horizontal="center" vertical="center" wrapText="1"/>
    </xf>
    <xf borderId="0" fillId="0" fontId="23" numFmtId="0" xfId="0" applyAlignment="1" applyFont="1">
      <alignment horizontal="center" vertical="center" wrapText="1"/>
    </xf>
    <xf borderId="0" fillId="0" fontId="24" numFmtId="0" xfId="0" applyAlignment="1" applyFont="1">
      <alignment horizontal="center" vertical="center" wrapText="1"/>
    </xf>
    <xf borderId="0" fillId="0" fontId="1" numFmtId="0" xfId="0" applyAlignment="1" applyFont="1">
      <alignment horizontal="left"/>
    </xf>
    <xf borderId="0" fillId="4" fontId="7" numFmtId="3" xfId="0" applyAlignment="1" applyBorder="1" applyFont="1" applyNumberFormat="1">
      <alignment horizontal="center"/>
    </xf>
    <xf borderId="0" fillId="0" fontId="7" numFmtId="2" xfId="0" applyAlignment="1" applyFont="1" applyNumberFormat="1">
      <alignment horizontal="center"/>
    </xf>
    <xf borderId="0" fillId="5" fontId="25" numFmtId="1" xfId="0" applyAlignment="1" applyBorder="1" applyFill="1" applyFont="1" applyNumberFormat="1">
      <alignment horizontal="center"/>
    </xf>
    <xf borderId="0" fillId="0" fontId="26" numFmtId="1" xfId="0" applyAlignment="1" applyFont="1" applyNumberFormat="1">
      <alignment horizontal="center"/>
    </xf>
    <xf borderId="0" fillId="6" fontId="27" numFmtId="1" xfId="0" applyAlignment="1" applyBorder="1" applyFill="1" applyFont="1" applyNumberFormat="1">
      <alignment horizontal="center"/>
    </xf>
    <xf borderId="0" fillId="0" fontId="8" numFmtId="0" xfId="0" applyAlignment="1" applyFont="1">
      <alignment horizontal="left"/>
    </xf>
    <xf borderId="0" fillId="0" fontId="4" numFmtId="2" xfId="0" applyAlignment="1" applyFont="1" applyNumberFormat="1">
      <alignment horizontal="center"/>
    </xf>
    <xf borderId="0" fillId="0" fontId="28" numFmtId="1" xfId="0" applyAlignment="1" applyFont="1" applyNumberFormat="1">
      <alignment horizontal="center"/>
    </xf>
    <xf borderId="0" fillId="0" fontId="29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3" fontId="1" numFmtId="0" xfId="0" applyAlignment="1" applyBorder="1" applyFont="1">
      <alignment horizontal="left"/>
    </xf>
    <xf borderId="0" fillId="7" fontId="7" numFmtId="0" xfId="0" applyAlignment="1" applyBorder="1" applyFill="1" applyFont="1">
      <alignment horizontal="center"/>
    </xf>
    <xf borderId="0" fillId="3" fontId="7" numFmtId="2" xfId="0" applyAlignment="1" applyBorder="1" applyFont="1" applyNumberFormat="1">
      <alignment horizontal="center"/>
    </xf>
    <xf borderId="0" fillId="8" fontId="25" numFmtId="1" xfId="0" applyAlignment="1" applyBorder="1" applyFill="1" applyFont="1" applyNumberFormat="1">
      <alignment horizontal="center"/>
    </xf>
    <xf borderId="0" fillId="3" fontId="26" numFmtId="1" xfId="0" applyAlignment="1" applyBorder="1" applyFont="1" applyNumberFormat="1">
      <alignment horizontal="center"/>
    </xf>
    <xf borderId="0" fillId="9" fontId="27" numFmtId="1" xfId="0" applyAlignment="1" applyBorder="1" applyFill="1" applyFont="1" applyNumberFormat="1">
      <alignment horizontal="center"/>
    </xf>
    <xf borderId="0" fillId="4" fontId="7" numFmtId="0" xfId="0" applyAlignment="1" applyBorder="1" applyFont="1">
      <alignment horizontal="center"/>
    </xf>
    <xf borderId="0" fillId="0" fontId="4" numFmtId="10" xfId="0" applyAlignment="1" applyFont="1" applyNumberFormat="1">
      <alignment horizontal="center"/>
    </xf>
    <xf borderId="0" fillId="4" fontId="7" numFmtId="0" xfId="0" applyAlignment="1" applyBorder="1" applyFont="1">
      <alignment horizontal="center"/>
    </xf>
    <xf borderId="0" fillId="7" fontId="7" numFmtId="0" xfId="0" applyAlignment="1" applyBorder="1" applyFont="1">
      <alignment horizontal="center"/>
    </xf>
    <xf borderId="0" fillId="0" fontId="30" numFmtId="0" xfId="0" applyAlignment="1" applyFont="1">
      <alignment horizontal="center"/>
    </xf>
    <xf borderId="0" fillId="0" fontId="18" numFmtId="0" xfId="0" applyAlignment="1" applyFont="1">
      <alignment horizontal="center" vertical="center"/>
    </xf>
    <xf borderId="0" fillId="0" fontId="31" numFmtId="0" xfId="0" applyAlignment="1" applyFont="1">
      <alignment horizontal="center" vertical="center" wrapText="1"/>
    </xf>
    <xf borderId="0" fillId="0" fontId="12" numFmtId="0" xfId="0" applyAlignment="1" applyFont="1">
      <alignment horizontal="center" vertical="center"/>
    </xf>
    <xf borderId="0" fillId="0" fontId="20" numFmtId="0" xfId="0" applyAlignment="1" applyFont="1">
      <alignment horizontal="center" vertical="center" wrapText="1"/>
    </xf>
    <xf borderId="0" fillId="0" fontId="7" numFmtId="3" xfId="0" applyFont="1" applyNumberFormat="1"/>
    <xf borderId="0" fillId="0" fontId="7" numFmtId="0" xfId="0" applyAlignment="1" applyFont="1">
      <alignment horizontal="center" vertical="center"/>
    </xf>
    <xf borderId="0" fillId="0" fontId="32" numFmtId="0" xfId="0" applyAlignment="1" applyFont="1">
      <alignment horizontal="center" vertical="top" wrapText="1"/>
    </xf>
    <xf borderId="0" fillId="0" fontId="28" numFmtId="0" xfId="0" applyAlignment="1" applyFont="1">
      <alignment horizontal="center" vertical="top" wrapText="1"/>
    </xf>
    <xf borderId="0" fillId="0" fontId="1" numFmtId="3" xfId="0" applyFont="1" applyNumberFormat="1"/>
    <xf borderId="0" fillId="0" fontId="33" numFmtId="0" xfId="0" applyFont="1"/>
    <xf borderId="0" fillId="0" fontId="28" numFmtId="0" xfId="0" applyFont="1"/>
    <xf borderId="0" fillId="0" fontId="0" numFmtId="1" xfId="0" applyFont="1" applyNumberFormat="1"/>
    <xf borderId="0" fillId="3" fontId="0" numFmtId="1" xfId="0" applyAlignment="1" applyBorder="1" applyFont="1" applyNumberFormat="1">
      <alignment horizontal="center"/>
    </xf>
    <xf borderId="0" fillId="0" fontId="0" numFmtId="2" xfId="0" applyFont="1" applyNumberFormat="1"/>
    <xf borderId="0" fillId="0" fontId="25" numFmtId="0" xfId="0" applyAlignment="1" applyFont="1">
      <alignment horizontal="left"/>
    </xf>
  </cellXfs>
  <cellStyles count="1">
    <cellStyle xfId="0" name="Normal" builtinId="0"/>
  </cellStyles>
  <dxfs count="1">
    <dxf>
      <font>
        <color rgb="FFFFFFFF"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1.14"/>
    <col customWidth="1" min="2" max="2" width="23.0"/>
    <col customWidth="1" min="3" max="3" width="7.43"/>
    <col customWidth="1" min="4" max="4" width="18.43"/>
    <col customWidth="1" min="5" max="5" width="22.71"/>
    <col customWidth="1" min="6" max="6" width="24.14"/>
    <col customWidth="1" min="7" max="7" width="13.71"/>
    <col customWidth="1" min="8" max="8" width="4.43"/>
    <col customWidth="1" min="9" max="9" width="6.0"/>
    <col customWidth="1" min="10" max="10" width="5.0"/>
    <col customWidth="1" min="11" max="11" width="6.0"/>
    <col customWidth="1" min="12" max="12" width="13.0"/>
    <col customWidth="1" min="13" max="13" width="11.29"/>
    <col customWidth="1" min="14" max="14" width="5.0"/>
    <col customWidth="1" min="15" max="15" width="1.14"/>
    <col customWidth="1" hidden="1" min="16" max="17" width="10.71"/>
    <col customWidth="1" min="18" max="18" width="21.43"/>
    <col customWidth="1" hidden="1" min="19" max="19" width="10.71"/>
    <col customWidth="1" min="20" max="26" width="10.71"/>
  </cols>
  <sheetData>
    <row r="1" ht="12.0" customHeight="1">
      <c r="A1" s="1"/>
      <c r="B1" s="1"/>
      <c r="C1" s="1"/>
      <c r="D1" s="1"/>
      <c r="E1" s="3"/>
      <c r="F1" s="5"/>
      <c r="G1" s="5"/>
      <c r="H1" s="7"/>
      <c r="I1" s="10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ht="12.0" customHeight="1">
      <c r="A2" s="1"/>
      <c r="B2" s="1"/>
      <c r="C2" s="1"/>
      <c r="D2" s="1"/>
      <c r="E2" s="5"/>
      <c r="F2" s="5"/>
      <c r="G2" s="5"/>
      <c r="H2" s="12"/>
      <c r="I2" s="13"/>
      <c r="J2" s="13"/>
      <c r="K2" s="13"/>
      <c r="L2" s="13"/>
      <c r="M2" s="14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12.0" customHeight="1">
      <c r="A3" s="1"/>
      <c r="B3" s="1"/>
      <c r="C3" s="1"/>
      <c r="D3" s="1"/>
      <c r="E3" s="5"/>
      <c r="F3" s="5"/>
      <c r="G3" s="5"/>
      <c r="H3" s="12"/>
      <c r="I3" s="13"/>
      <c r="J3" s="13"/>
      <c r="K3" s="13"/>
      <c r="L3" s="1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12.0" customHeight="1">
      <c r="A4" s="15" t="s">
        <v>20</v>
      </c>
      <c r="B4" s="16"/>
      <c r="C4" s="17">
        <v>2386.0</v>
      </c>
      <c r="D4" s="12"/>
      <c r="E4" s="12"/>
      <c r="F4" s="12"/>
      <c r="G4" s="12"/>
      <c r="H4" s="12"/>
      <c r="I4" s="13"/>
      <c r="J4" s="13"/>
      <c r="K4" s="13"/>
      <c r="L4" s="13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2.0" customHeight="1">
      <c r="A5" s="12"/>
      <c r="B5" s="12"/>
      <c r="C5" s="18"/>
      <c r="D5" s="12"/>
      <c r="E5" s="3"/>
      <c r="F5" s="5"/>
      <c r="G5" s="5"/>
      <c r="H5" s="12"/>
      <c r="I5" s="19"/>
      <c r="K5" s="20"/>
      <c r="L5" s="21"/>
      <c r="M5" s="21"/>
      <c r="N5" s="21"/>
      <c r="O5" s="2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12.0" customHeight="1">
      <c r="A6" s="22" t="s">
        <v>39</v>
      </c>
      <c r="B6" s="16"/>
      <c r="C6" s="23">
        <f>5</f>
        <v>5</v>
      </c>
      <c r="D6" s="12"/>
      <c r="E6" s="5"/>
      <c r="F6" s="5"/>
      <c r="G6" s="5"/>
      <c r="H6" s="12"/>
      <c r="I6" s="21"/>
      <c r="J6" s="21"/>
      <c r="K6" s="24"/>
      <c r="L6" s="21"/>
      <c r="M6" s="14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2.0" customHeight="1">
      <c r="A7" s="18"/>
      <c r="B7" s="12"/>
      <c r="C7" s="12"/>
      <c r="D7" s="12"/>
      <c r="E7" s="5"/>
      <c r="F7" s="5"/>
      <c r="G7" s="5"/>
      <c r="H7" s="12"/>
      <c r="I7" s="19"/>
      <c r="K7" s="20"/>
      <c r="L7" s="2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2.0" customHeight="1">
      <c r="A8" s="25"/>
      <c r="B8" s="25"/>
      <c r="C8" s="26"/>
      <c r="D8" s="27"/>
      <c r="E8" s="12"/>
      <c r="F8" s="28"/>
      <c r="G8" s="12"/>
      <c r="H8" s="12"/>
      <c r="I8" s="24"/>
      <c r="J8" s="21"/>
      <c r="K8" s="21"/>
      <c r="L8" s="2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2.0" customHeight="1">
      <c r="A9" s="22" t="s">
        <v>40</v>
      </c>
      <c r="B9" s="16"/>
      <c r="C9" s="29">
        <f>INT(C4/C6)</f>
        <v>477</v>
      </c>
      <c r="D9" s="30"/>
      <c r="E9" s="3"/>
      <c r="F9" s="5"/>
      <c r="G9" s="5"/>
      <c r="H9" s="12"/>
      <c r="I9" s="31"/>
      <c r="J9" s="31"/>
      <c r="K9" s="32"/>
      <c r="L9" s="33"/>
      <c r="M9" s="21"/>
      <c r="N9" s="34"/>
      <c r="O9" s="2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2.0" customHeight="1">
      <c r="A10" s="12"/>
      <c r="B10" s="12"/>
      <c r="C10" s="12"/>
      <c r="D10" s="12"/>
      <c r="E10" s="5"/>
      <c r="F10" s="5"/>
      <c r="G10" s="5"/>
      <c r="H10" s="12"/>
      <c r="I10" s="19"/>
      <c r="K10" s="35"/>
      <c r="L10" s="36"/>
      <c r="M10" s="1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2.0" customHeight="1">
      <c r="A11" s="12"/>
      <c r="B11" s="12"/>
      <c r="C11" s="12"/>
      <c r="D11" s="12"/>
      <c r="E11" s="5"/>
      <c r="F11" s="5"/>
      <c r="G11" s="5"/>
      <c r="H11" s="12"/>
      <c r="I11" s="21"/>
      <c r="J11" s="21"/>
      <c r="K11" s="21"/>
      <c r="L11" s="2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2.0" customHeight="1">
      <c r="A12" s="12"/>
      <c r="B12" s="12"/>
      <c r="C12" s="12"/>
      <c r="D12" s="12"/>
      <c r="E12" s="5"/>
      <c r="F12" s="5"/>
      <c r="G12" s="5"/>
      <c r="H12" s="12"/>
      <c r="I12" s="21"/>
      <c r="J12" s="21"/>
      <c r="K12" s="21"/>
      <c r="L12" s="2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2.0" customHeight="1">
      <c r="A13" s="12"/>
      <c r="B13" s="12"/>
      <c r="C13" s="12"/>
      <c r="D13" s="12"/>
      <c r="E13" s="5"/>
      <c r="F13" s="5"/>
      <c r="G13" s="5"/>
      <c r="H13" s="12"/>
      <c r="I13" s="21"/>
      <c r="J13" s="21"/>
      <c r="K13" s="21"/>
      <c r="L13" s="2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2.0" customHeight="1">
      <c r="A14" s="12"/>
      <c r="B14" s="12"/>
      <c r="C14" s="12"/>
      <c r="D14" s="12"/>
      <c r="E14" s="12"/>
      <c r="F14" s="12"/>
      <c r="G14" s="12"/>
      <c r="H14" s="12"/>
      <c r="I14" s="21"/>
      <c r="J14" s="21"/>
      <c r="K14" s="21"/>
      <c r="L14" s="2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2.0" customHeight="1">
      <c r="A15" s="12"/>
      <c r="B15" s="37" t="s">
        <v>41</v>
      </c>
      <c r="E15" s="37" t="s">
        <v>42</v>
      </c>
      <c r="H15" s="12"/>
      <c r="I15" s="21"/>
      <c r="J15" s="38"/>
      <c r="M15" s="38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2.0" customHeight="1">
      <c r="A16" s="12"/>
      <c r="E16" s="39" t="s">
        <v>43</v>
      </c>
      <c r="G16" s="40">
        <f>C6-D30</f>
        <v>3</v>
      </c>
      <c r="H16" s="41"/>
      <c r="I16" s="21"/>
      <c r="M16" s="42"/>
      <c r="O16" s="43"/>
      <c r="P16" s="44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2.0" customHeight="1">
      <c r="A17" s="12"/>
      <c r="B17" s="45" t="s">
        <v>44</v>
      </c>
      <c r="C17" s="1" t="s">
        <v>45</v>
      </c>
      <c r="D17" s="45" t="s">
        <v>46</v>
      </c>
      <c r="E17" s="46" t="s">
        <v>47</v>
      </c>
      <c r="F17" s="45" t="s">
        <v>48</v>
      </c>
      <c r="G17" s="1" t="s">
        <v>49</v>
      </c>
      <c r="H17" s="28"/>
      <c r="I17" s="21"/>
      <c r="J17" s="47"/>
      <c r="K17" s="13"/>
      <c r="L17" s="47"/>
      <c r="M17" s="47"/>
      <c r="N17" s="47"/>
      <c r="O17" s="13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2.0" customHeight="1">
      <c r="A18" s="48" t="s">
        <v>50</v>
      </c>
      <c r="B18" s="49">
        <v>28.0</v>
      </c>
      <c r="C18" s="50">
        <f t="shared" ref="C18:C29" si="1">B18/C$9</f>
        <v>0.05870020964</v>
      </c>
      <c r="D18" s="51">
        <f t="shared" ref="D18:D29" si="2">ROUNDDOWN(C18,0)</f>
        <v>0</v>
      </c>
      <c r="E18" s="52">
        <f t="shared" ref="E18:E23" si="3">INT(B18/(D18+1))</f>
        <v>28</v>
      </c>
      <c r="F18" s="51">
        <f t="shared" ref="F18:F29" si="4">IF(J40=$C$6,0,J40)</f>
        <v>0</v>
      </c>
      <c r="G18" s="53">
        <f t="shared" ref="G18:G29" si="5">D18+F18</f>
        <v>0</v>
      </c>
      <c r="H18" s="12"/>
      <c r="I18" s="54"/>
      <c r="J18" s="33"/>
      <c r="K18" s="55"/>
      <c r="L18" s="56"/>
      <c r="M18" s="56"/>
      <c r="N18" s="56"/>
      <c r="O18" s="57"/>
      <c r="P18" s="18"/>
      <c r="Q18" s="11"/>
      <c r="R18" s="58"/>
      <c r="S18" s="11"/>
      <c r="T18" s="11"/>
      <c r="U18" s="11"/>
      <c r="V18" s="11"/>
      <c r="W18" s="11"/>
      <c r="X18" s="11"/>
      <c r="Y18" s="11"/>
      <c r="Z18" s="11"/>
    </row>
    <row r="19" ht="12.0" customHeight="1">
      <c r="A19" s="59" t="s">
        <v>51</v>
      </c>
      <c r="B19" s="60">
        <v>82.0</v>
      </c>
      <c r="C19" s="61">
        <f t="shared" si="1"/>
        <v>0.1719077568</v>
      </c>
      <c r="D19" s="62">
        <f t="shared" si="2"/>
        <v>0</v>
      </c>
      <c r="E19" s="63">
        <f t="shared" si="3"/>
        <v>82</v>
      </c>
      <c r="F19" s="62">
        <f t="shared" si="4"/>
        <v>0</v>
      </c>
      <c r="G19" s="64">
        <f t="shared" si="5"/>
        <v>0</v>
      </c>
      <c r="H19" s="12"/>
      <c r="I19" s="54"/>
      <c r="J19" s="33"/>
      <c r="K19" s="55"/>
      <c r="L19" s="56"/>
      <c r="M19" s="56"/>
      <c r="N19" s="56"/>
      <c r="O19" s="57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2.0" customHeight="1">
      <c r="A20" s="48" t="s">
        <v>52</v>
      </c>
      <c r="B20" s="65">
        <v>728.0</v>
      </c>
      <c r="C20" s="50">
        <f t="shared" si="1"/>
        <v>1.526205451</v>
      </c>
      <c r="D20" s="51">
        <f t="shared" si="2"/>
        <v>1</v>
      </c>
      <c r="E20" s="52">
        <f t="shared" si="3"/>
        <v>364</v>
      </c>
      <c r="F20" s="51">
        <f t="shared" si="4"/>
        <v>1</v>
      </c>
      <c r="G20" s="53">
        <f t="shared" si="5"/>
        <v>2</v>
      </c>
      <c r="H20" s="12"/>
      <c r="I20" s="54"/>
      <c r="J20" s="33"/>
      <c r="K20" s="55"/>
      <c r="L20" s="66"/>
      <c r="M20" s="66"/>
      <c r="N20" s="56"/>
      <c r="O20" s="57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2.0" customHeight="1">
      <c r="A21" s="59" t="s">
        <v>53</v>
      </c>
      <c r="B21" s="60">
        <f>494</f>
        <v>494</v>
      </c>
      <c r="C21" s="61">
        <f t="shared" si="1"/>
        <v>1.035639413</v>
      </c>
      <c r="D21" s="62">
        <f t="shared" si="2"/>
        <v>1</v>
      </c>
      <c r="E21" s="63">
        <f t="shared" si="3"/>
        <v>247</v>
      </c>
      <c r="F21" s="62">
        <f t="shared" si="4"/>
        <v>1</v>
      </c>
      <c r="G21" s="64">
        <f t="shared" si="5"/>
        <v>2</v>
      </c>
      <c r="H21" s="12"/>
      <c r="I21" s="54"/>
      <c r="J21" s="33"/>
      <c r="K21" s="55"/>
      <c r="L21" s="56"/>
      <c r="M21" s="55"/>
      <c r="N21" s="56"/>
      <c r="O21" s="57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2.0" customHeight="1">
      <c r="A22" s="48" t="s">
        <v>54</v>
      </c>
      <c r="B22" s="65">
        <v>272.0</v>
      </c>
      <c r="C22" s="50">
        <f t="shared" si="1"/>
        <v>0.570230608</v>
      </c>
      <c r="D22" s="51">
        <f t="shared" si="2"/>
        <v>0</v>
      </c>
      <c r="E22" s="52">
        <f t="shared" si="3"/>
        <v>272</v>
      </c>
      <c r="F22" s="51">
        <f t="shared" si="4"/>
        <v>1</v>
      </c>
      <c r="G22" s="53">
        <f t="shared" si="5"/>
        <v>1</v>
      </c>
      <c r="H22" s="12"/>
      <c r="I22" s="54"/>
      <c r="J22" s="33"/>
      <c r="K22" s="55"/>
      <c r="L22" s="56"/>
      <c r="M22" s="55"/>
      <c r="N22" s="56"/>
      <c r="O22" s="57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2.0" customHeight="1">
      <c r="A23" s="59" t="s">
        <v>55</v>
      </c>
      <c r="B23" s="60">
        <v>191.0</v>
      </c>
      <c r="C23" s="61">
        <f t="shared" si="1"/>
        <v>0.4004192872</v>
      </c>
      <c r="D23" s="62">
        <f t="shared" si="2"/>
        <v>0</v>
      </c>
      <c r="E23" s="63">
        <f t="shared" si="3"/>
        <v>191</v>
      </c>
      <c r="F23" s="62">
        <f t="shared" si="4"/>
        <v>0</v>
      </c>
      <c r="G23" s="64">
        <f t="shared" si="5"/>
        <v>0</v>
      </c>
      <c r="H23" s="12"/>
      <c r="I23" s="54"/>
      <c r="J23" s="33"/>
      <c r="K23" s="55"/>
      <c r="L23" s="56"/>
      <c r="M23" s="55"/>
      <c r="N23" s="56"/>
      <c r="O23" s="57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2.0" customHeight="1">
      <c r="A24" s="48" t="s">
        <v>56</v>
      </c>
      <c r="B24" s="65">
        <v>50.0</v>
      </c>
      <c r="C24" s="50">
        <f t="shared" si="1"/>
        <v>0.1048218029</v>
      </c>
      <c r="D24" s="51">
        <f t="shared" si="2"/>
        <v>0</v>
      </c>
      <c r="E24" s="52">
        <f>B24/(D24+1)</f>
        <v>50</v>
      </c>
      <c r="F24" s="51">
        <f t="shared" si="4"/>
        <v>0</v>
      </c>
      <c r="G24" s="53">
        <f t="shared" si="5"/>
        <v>0</v>
      </c>
      <c r="H24" s="12"/>
      <c r="I24" s="54"/>
      <c r="J24" s="33"/>
      <c r="K24" s="55"/>
      <c r="L24" s="56"/>
      <c r="M24" s="55"/>
      <c r="N24" s="56"/>
      <c r="O24" s="57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2.0" customHeight="1">
      <c r="A25" s="59" t="s">
        <v>57</v>
      </c>
      <c r="B25" s="60">
        <v>185.0</v>
      </c>
      <c r="C25" s="61">
        <f t="shared" si="1"/>
        <v>0.3878406709</v>
      </c>
      <c r="D25" s="62">
        <f t="shared" si="2"/>
        <v>0</v>
      </c>
      <c r="E25" s="63">
        <f t="shared" ref="E25:E29" si="6">INT(B25/(D25+1))</f>
        <v>185</v>
      </c>
      <c r="F25" s="62">
        <f t="shared" si="4"/>
        <v>0</v>
      </c>
      <c r="G25" s="64">
        <f t="shared" si="5"/>
        <v>0</v>
      </c>
      <c r="H25" s="12"/>
      <c r="I25" s="54"/>
      <c r="J25" s="33"/>
      <c r="K25" s="55"/>
      <c r="L25" s="56"/>
      <c r="M25" s="55"/>
      <c r="N25" s="56"/>
      <c r="O25" s="57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2.0" customHeight="1">
      <c r="A26" s="48" t="s">
        <v>58</v>
      </c>
      <c r="B26" s="65">
        <v>137.0</v>
      </c>
      <c r="C26" s="50">
        <f t="shared" si="1"/>
        <v>0.28721174</v>
      </c>
      <c r="D26" s="51">
        <f t="shared" si="2"/>
        <v>0</v>
      </c>
      <c r="E26" s="52">
        <f t="shared" si="6"/>
        <v>137</v>
      </c>
      <c r="F26" s="51">
        <f t="shared" si="4"/>
        <v>0</v>
      </c>
      <c r="G26" s="53">
        <f t="shared" si="5"/>
        <v>0</v>
      </c>
      <c r="H26" s="12"/>
      <c r="I26" s="54"/>
      <c r="J26" s="33"/>
      <c r="K26" s="55"/>
      <c r="L26" s="56"/>
      <c r="M26" s="55"/>
      <c r="N26" s="56"/>
      <c r="O26" s="57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2.0" customHeight="1">
      <c r="A27" s="59" t="s">
        <v>59</v>
      </c>
      <c r="B27" s="60">
        <v>215.0</v>
      </c>
      <c r="C27" s="61">
        <f t="shared" si="1"/>
        <v>0.4507337526</v>
      </c>
      <c r="D27" s="62">
        <f t="shared" si="2"/>
        <v>0</v>
      </c>
      <c r="E27" s="63">
        <f t="shared" si="6"/>
        <v>215</v>
      </c>
      <c r="F27" s="62">
        <f t="shared" si="4"/>
        <v>0</v>
      </c>
      <c r="G27" s="64">
        <f t="shared" si="5"/>
        <v>0</v>
      </c>
      <c r="H27" s="12"/>
      <c r="I27" s="54"/>
      <c r="J27" s="33"/>
      <c r="K27" s="55"/>
      <c r="L27" s="56"/>
      <c r="M27" s="55"/>
      <c r="N27" s="56"/>
      <c r="O27" s="57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2.0" customHeight="1">
      <c r="A28" s="48"/>
      <c r="B28" s="67"/>
      <c r="C28" s="50">
        <f t="shared" si="1"/>
        <v>0</v>
      </c>
      <c r="D28" s="51">
        <f t="shared" si="2"/>
        <v>0</v>
      </c>
      <c r="E28" s="52">
        <f t="shared" si="6"/>
        <v>0</v>
      </c>
      <c r="F28" s="51">
        <f t="shared" si="4"/>
        <v>0</v>
      </c>
      <c r="G28" s="53">
        <f t="shared" si="5"/>
        <v>0</v>
      </c>
      <c r="H28" s="12"/>
      <c r="I28" s="54"/>
      <c r="J28" s="33"/>
      <c r="K28" s="55"/>
      <c r="L28" s="56"/>
      <c r="M28" s="55"/>
      <c r="N28" s="56"/>
      <c r="O28" s="57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2.0" customHeight="1">
      <c r="A29" s="59"/>
      <c r="B29" s="68"/>
      <c r="C29" s="61">
        <f t="shared" si="1"/>
        <v>0</v>
      </c>
      <c r="D29" s="62">
        <f t="shared" si="2"/>
        <v>0</v>
      </c>
      <c r="E29" s="63">
        <f t="shared" si="6"/>
        <v>0</v>
      </c>
      <c r="F29" s="62">
        <f t="shared" si="4"/>
        <v>0</v>
      </c>
      <c r="G29" s="64">
        <f t="shared" si="5"/>
        <v>0</v>
      </c>
      <c r="H29" s="12"/>
      <c r="I29" s="54"/>
      <c r="J29" s="33"/>
      <c r="K29" s="55"/>
      <c r="L29" s="56"/>
      <c r="M29" s="55"/>
      <c r="N29" s="56"/>
      <c r="O29" s="57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2.0" customHeight="1">
      <c r="A30" s="18"/>
      <c r="B30" s="69" t="str">
        <f>IF(SUM(B18:B29)=C4,"","")</f>
        <v/>
      </c>
      <c r="C30" s="70" t="s">
        <v>60</v>
      </c>
      <c r="D30" s="40">
        <f>SUM(D18:D29)</f>
        <v>2</v>
      </c>
      <c r="E30" s="50"/>
      <c r="F30" s="40">
        <f>SUM(F18:F29)</f>
        <v>3</v>
      </c>
      <c r="G30" s="71" t="str">
        <f>IF(SUM(G18:G29)&gt;C6,"ERREUR_x000D_Cas des listes obtenant la même plus forte moyenne._x000D_Le siège doit revenir à la liste qui a obtenu le plus grand nombre de suffrages "," ")</f>
        <v> </v>
      </c>
      <c r="H30" s="12"/>
      <c r="I30" s="24"/>
      <c r="J30" s="19" t="str">
        <f>IF(SUM(J18:J29)=K4,"","ERREUR")</f>
        <v/>
      </c>
      <c r="K30" s="72"/>
      <c r="L30" s="72"/>
      <c r="M30" s="55"/>
      <c r="N30" s="55"/>
      <c r="O30" s="73" t="str">
        <f>IF(SUM(O18:O29)&gt;K6,"ERREUR_x000D_En cas d'égalité des restes, le siège à pourvoir est attribué à la liste qui a obtenue le plus grand nombre de suffrage"," ")</f>
        <v> 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2.0" customHeight="1">
      <c r="A31" s="12"/>
      <c r="B31" s="74">
        <f>SUM(B18:B27)</f>
        <v>2382</v>
      </c>
      <c r="C31" s="12"/>
      <c r="D31" s="12"/>
      <c r="E31" s="12"/>
      <c r="F31" s="12"/>
      <c r="G31" s="75"/>
      <c r="H31" s="12"/>
      <c r="I31" s="21"/>
      <c r="J31" s="21"/>
      <c r="K31" s="21"/>
      <c r="L31" s="21"/>
      <c r="M31" s="21"/>
      <c r="N31" s="21"/>
      <c r="O31" s="2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2.0" customHeight="1">
      <c r="A32" s="74"/>
      <c r="B32" s="76"/>
      <c r="C32" s="12"/>
      <c r="D32" s="12"/>
      <c r="E32" s="12"/>
      <c r="F32" s="12"/>
      <c r="G32" s="75"/>
      <c r="H32" s="12"/>
      <c r="I32" s="21"/>
      <c r="J32" s="77"/>
      <c r="K32" s="21"/>
      <c r="L32" s="21"/>
      <c r="M32" s="21"/>
      <c r="N32" s="21"/>
      <c r="O32" s="2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2.0" customHeight="1">
      <c r="A33" s="78"/>
      <c r="B33" s="12"/>
      <c r="C33" s="12"/>
      <c r="D33" s="12"/>
      <c r="E33" s="12"/>
      <c r="F33" s="12"/>
      <c r="G33" s="75"/>
      <c r="H33" s="12"/>
      <c r="I33" s="21"/>
      <c r="J33" s="21"/>
      <c r="K33" s="21"/>
      <c r="L33" s="21"/>
      <c r="M33" s="21"/>
      <c r="N33" s="21"/>
      <c r="O33" s="2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2.0" customHeight="1">
      <c r="A34" s="12"/>
      <c r="B34" s="12"/>
      <c r="C34" s="12"/>
      <c r="D34" s="12"/>
      <c r="E34" s="12"/>
      <c r="F34" s="12"/>
      <c r="G34" s="75"/>
      <c r="H34" s="12"/>
      <c r="I34" s="21"/>
      <c r="J34" s="21"/>
      <c r="K34" s="21"/>
      <c r="L34" s="21"/>
      <c r="M34" s="21"/>
      <c r="N34" s="21"/>
      <c r="O34" s="2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2.0" customHeight="1">
      <c r="A35" s="12"/>
      <c r="B35" s="12"/>
      <c r="C35" s="12"/>
      <c r="D35" s="12"/>
      <c r="E35" s="12"/>
      <c r="F35" s="12"/>
      <c r="G35" s="12"/>
      <c r="H35" s="12"/>
      <c r="I35" s="21"/>
      <c r="J35" s="21"/>
      <c r="K35" s="21"/>
      <c r="L35" s="21"/>
      <c r="M35" s="21"/>
      <c r="N35" s="21"/>
      <c r="O35" s="2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2.0" customHeight="1">
      <c r="A36" s="18"/>
      <c r="B36" s="12"/>
      <c r="C36" s="12"/>
      <c r="D36" s="12"/>
      <c r="E36" s="12"/>
      <c r="F36" s="12"/>
      <c r="G36" s="12"/>
      <c r="H36" s="12"/>
      <c r="I36" s="21"/>
      <c r="J36" s="21"/>
      <c r="K36" s="21"/>
      <c r="L36" s="21"/>
      <c r="M36" s="21"/>
      <c r="N36" s="21"/>
      <c r="O36" s="2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2.0" customHeight="1">
      <c r="A37" s="11"/>
      <c r="B37" s="11"/>
      <c r="C37" s="11"/>
      <c r="D37" s="70"/>
      <c r="E37" s="11"/>
      <c r="F37" s="70"/>
      <c r="G37" s="70"/>
      <c r="H37" s="11"/>
      <c r="I37" s="79"/>
      <c r="J37" s="80"/>
      <c r="K37" s="80"/>
      <c r="L37" s="80"/>
      <c r="M37" s="80"/>
      <c r="N37" s="80"/>
      <c r="O37" s="79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2.0" customHeight="1">
      <c r="A38" s="11" t="s">
        <v>61</v>
      </c>
      <c r="B38" s="11"/>
      <c r="C38" s="81">
        <f>MAX(B40:B51)-MAX(D40:D51)</f>
        <v>25</v>
      </c>
      <c r="D38" s="11"/>
      <c r="E38" s="81">
        <f>MAX(D40:D51)-MAX(F40:F51)</f>
        <v>5</v>
      </c>
      <c r="F38" s="11"/>
      <c r="G38" s="81">
        <f>MAX(F40:F51)-MAX(H40:H51)</f>
        <v>27</v>
      </c>
      <c r="H38" s="11"/>
      <c r="I38" s="79"/>
      <c r="J38" s="80"/>
      <c r="K38" s="80"/>
      <c r="L38" s="80"/>
      <c r="M38" s="80"/>
      <c r="N38" s="80"/>
      <c r="O38" s="79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2.0" customHeight="1">
      <c r="A39" s="11" t="s">
        <v>62</v>
      </c>
      <c r="B39" s="11"/>
      <c r="C39" s="11" t="s">
        <v>63</v>
      </c>
      <c r="D39" s="11"/>
      <c r="E39" s="11" t="s">
        <v>64</v>
      </c>
      <c r="F39" s="11"/>
      <c r="G39" s="11" t="s">
        <v>65</v>
      </c>
      <c r="H39" s="11" t="s">
        <v>66</v>
      </c>
      <c r="I39" s="11" t="s">
        <v>67</v>
      </c>
      <c r="J39" s="11" t="s">
        <v>68</v>
      </c>
      <c r="K39" s="79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2.0" customHeight="1">
      <c r="A40" s="82" t="str">
        <f t="shared" ref="A40:A51" si="7">IF((RANK(E18,$E$18:$E$29,0)&lt;=1),"1","0")</f>
        <v>0</v>
      </c>
      <c r="B40" s="81">
        <f t="shared" ref="B40:B51" si="8">INT(B18/((D18+A40)+1))</f>
        <v>28</v>
      </c>
      <c r="C40" s="82" t="str">
        <f t="shared" ref="C40:C51" si="9">IF((RANK(B40,$B$40:$B$51,0)&lt;=1),"1","0")</f>
        <v>0</v>
      </c>
      <c r="D40" s="81">
        <f t="shared" ref="D40:D51" si="10">INT(B18/((D18+A40+C40)+1))</f>
        <v>28</v>
      </c>
      <c r="E40" s="82" t="str">
        <f t="shared" ref="E40:E51" si="11">IF((RANK(D40,$D$40:$D$51,0)&lt;=1),"1","0")</f>
        <v>0</v>
      </c>
      <c r="F40" s="81">
        <f t="shared" ref="F40:F51" si="12">INT(B18/((D18+A40+C40+E40)+1))</f>
        <v>28</v>
      </c>
      <c r="G40" s="82" t="str">
        <f t="shared" ref="G40:G51" si="13">IF((RANK(F40,$F$40:$F$51,0)&lt;=1),"1","0")</f>
        <v>0</v>
      </c>
      <c r="H40" s="81">
        <f t="shared" ref="H40:H51" si="14">INT(B18/((D18+A40+C40+E40+G40)+1))</f>
        <v>28</v>
      </c>
      <c r="I40" s="82" t="str">
        <f t="shared" ref="I40:I51" si="15">IF((RANK(H40,$H$40:$H$51,0)&lt;=1),"1","0")</f>
        <v>0</v>
      </c>
      <c r="J40" s="81">
        <f t="shared" ref="J40:J51" si="16">SUM(IF($G$16=1,A40,"0"),IF($G$16=2,A40+C40,"0"),IF($G$16=3,A40+C40+E40,"0"),IF($G$16=4,A40+C40+E40+G40,"0"),IF($G$16=5,A40+C40+E40+G40+I40,"0"))</f>
        <v>0</v>
      </c>
      <c r="K40" s="79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2.0" customHeight="1">
      <c r="A41" s="82" t="str">
        <f t="shared" si="7"/>
        <v>0</v>
      </c>
      <c r="B41" s="81">
        <f t="shared" si="8"/>
        <v>82</v>
      </c>
      <c r="C41" s="82" t="str">
        <f t="shared" si="9"/>
        <v>0</v>
      </c>
      <c r="D41" s="81">
        <f t="shared" si="10"/>
        <v>82</v>
      </c>
      <c r="E41" s="82" t="str">
        <f t="shared" si="11"/>
        <v>0</v>
      </c>
      <c r="F41" s="81">
        <f t="shared" si="12"/>
        <v>82</v>
      </c>
      <c r="G41" s="82" t="str">
        <f t="shared" si="13"/>
        <v>0</v>
      </c>
      <c r="H41" s="81">
        <f t="shared" si="14"/>
        <v>82</v>
      </c>
      <c r="I41" s="82" t="str">
        <f t="shared" si="15"/>
        <v>0</v>
      </c>
      <c r="J41" s="81">
        <f t="shared" si="16"/>
        <v>0</v>
      </c>
      <c r="K41" s="7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2.0" customHeight="1">
      <c r="A42" s="82" t="str">
        <f t="shared" si="7"/>
        <v>1</v>
      </c>
      <c r="B42" s="81">
        <f t="shared" si="8"/>
        <v>242</v>
      </c>
      <c r="C42" s="82" t="str">
        <f t="shared" si="9"/>
        <v>0</v>
      </c>
      <c r="D42" s="81">
        <f t="shared" si="10"/>
        <v>242</v>
      </c>
      <c r="E42" s="82" t="str">
        <f t="shared" si="11"/>
        <v>0</v>
      </c>
      <c r="F42" s="81">
        <f t="shared" si="12"/>
        <v>242</v>
      </c>
      <c r="G42" s="82" t="str">
        <f t="shared" si="13"/>
        <v>1</v>
      </c>
      <c r="H42" s="81">
        <f t="shared" si="14"/>
        <v>182</v>
      </c>
      <c r="I42" s="82" t="str">
        <f t="shared" si="15"/>
        <v>0</v>
      </c>
      <c r="J42" s="81">
        <f t="shared" si="16"/>
        <v>1</v>
      </c>
      <c r="K42" s="79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2.0" customHeight="1">
      <c r="A43" s="82" t="str">
        <f t="shared" si="7"/>
        <v>0</v>
      </c>
      <c r="B43" s="81">
        <f t="shared" si="8"/>
        <v>247</v>
      </c>
      <c r="C43" s="82" t="str">
        <f t="shared" si="9"/>
        <v>0</v>
      </c>
      <c r="D43" s="81">
        <f t="shared" si="10"/>
        <v>247</v>
      </c>
      <c r="E43" s="82" t="str">
        <f t="shared" si="11"/>
        <v>1</v>
      </c>
      <c r="F43" s="81">
        <f t="shared" si="12"/>
        <v>164</v>
      </c>
      <c r="G43" s="82" t="str">
        <f t="shared" si="13"/>
        <v>0</v>
      </c>
      <c r="H43" s="81">
        <f t="shared" si="14"/>
        <v>164</v>
      </c>
      <c r="I43" s="82" t="str">
        <f t="shared" si="15"/>
        <v>0</v>
      </c>
      <c r="J43" s="81">
        <f t="shared" si="16"/>
        <v>1</v>
      </c>
      <c r="K43" s="79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2.0" customHeight="1">
      <c r="A44" s="82" t="str">
        <f t="shared" si="7"/>
        <v>0</v>
      </c>
      <c r="B44" s="81">
        <f t="shared" si="8"/>
        <v>272</v>
      </c>
      <c r="C44" s="82" t="str">
        <f t="shared" si="9"/>
        <v>1</v>
      </c>
      <c r="D44" s="81">
        <f t="shared" si="10"/>
        <v>136</v>
      </c>
      <c r="E44" s="82" t="str">
        <f t="shared" si="11"/>
        <v>0</v>
      </c>
      <c r="F44" s="81">
        <f t="shared" si="12"/>
        <v>136</v>
      </c>
      <c r="G44" s="82" t="str">
        <f t="shared" si="13"/>
        <v>0</v>
      </c>
      <c r="H44" s="81">
        <f t="shared" si="14"/>
        <v>136</v>
      </c>
      <c r="I44" s="82" t="str">
        <f t="shared" si="15"/>
        <v>0</v>
      </c>
      <c r="J44" s="81">
        <f t="shared" si="16"/>
        <v>1</v>
      </c>
      <c r="K44" s="79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2.0" customHeight="1">
      <c r="A45" s="82" t="str">
        <f t="shared" si="7"/>
        <v>0</v>
      </c>
      <c r="B45" s="81">
        <f t="shared" si="8"/>
        <v>191</v>
      </c>
      <c r="C45" s="82" t="str">
        <f t="shared" si="9"/>
        <v>0</v>
      </c>
      <c r="D45" s="81">
        <f t="shared" si="10"/>
        <v>191</v>
      </c>
      <c r="E45" s="82" t="str">
        <f t="shared" si="11"/>
        <v>0</v>
      </c>
      <c r="F45" s="81">
        <f t="shared" si="12"/>
        <v>191</v>
      </c>
      <c r="G45" s="82" t="str">
        <f t="shared" si="13"/>
        <v>0</v>
      </c>
      <c r="H45" s="81">
        <f t="shared" si="14"/>
        <v>191</v>
      </c>
      <c r="I45" s="82" t="str">
        <f t="shared" si="15"/>
        <v>0</v>
      </c>
      <c r="J45" s="81">
        <f t="shared" si="16"/>
        <v>0</v>
      </c>
      <c r="K45" s="79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2.0" customHeight="1">
      <c r="A46" s="82" t="str">
        <f t="shared" si="7"/>
        <v>0</v>
      </c>
      <c r="B46" s="81">
        <f t="shared" si="8"/>
        <v>50</v>
      </c>
      <c r="C46" s="82" t="str">
        <f t="shared" si="9"/>
        <v>0</v>
      </c>
      <c r="D46" s="81">
        <f t="shared" si="10"/>
        <v>50</v>
      </c>
      <c r="E46" s="82" t="str">
        <f t="shared" si="11"/>
        <v>0</v>
      </c>
      <c r="F46" s="81">
        <f t="shared" si="12"/>
        <v>50</v>
      </c>
      <c r="G46" s="82" t="str">
        <f t="shared" si="13"/>
        <v>0</v>
      </c>
      <c r="H46" s="81">
        <f t="shared" si="14"/>
        <v>50</v>
      </c>
      <c r="I46" s="82" t="str">
        <f t="shared" si="15"/>
        <v>0</v>
      </c>
      <c r="J46" s="81">
        <f t="shared" si="16"/>
        <v>0</v>
      </c>
      <c r="K46" s="79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2.0" customHeight="1">
      <c r="A47" s="82" t="str">
        <f t="shared" si="7"/>
        <v>0</v>
      </c>
      <c r="B47" s="81">
        <f t="shared" si="8"/>
        <v>185</v>
      </c>
      <c r="C47" s="82" t="str">
        <f t="shared" si="9"/>
        <v>0</v>
      </c>
      <c r="D47" s="81">
        <f t="shared" si="10"/>
        <v>185</v>
      </c>
      <c r="E47" s="82" t="str">
        <f t="shared" si="11"/>
        <v>0</v>
      </c>
      <c r="F47" s="81">
        <f t="shared" si="12"/>
        <v>185</v>
      </c>
      <c r="G47" s="82" t="str">
        <f t="shared" si="13"/>
        <v>0</v>
      </c>
      <c r="H47" s="81">
        <f t="shared" si="14"/>
        <v>185</v>
      </c>
      <c r="I47" s="82" t="str">
        <f t="shared" si="15"/>
        <v>0</v>
      </c>
      <c r="J47" s="81">
        <f t="shared" si="16"/>
        <v>0</v>
      </c>
      <c r="K47" s="79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2.0" customHeight="1">
      <c r="A48" s="82" t="str">
        <f t="shared" si="7"/>
        <v>0</v>
      </c>
      <c r="B48" s="81">
        <f t="shared" si="8"/>
        <v>137</v>
      </c>
      <c r="C48" s="82" t="str">
        <f t="shared" si="9"/>
        <v>0</v>
      </c>
      <c r="D48" s="81">
        <f t="shared" si="10"/>
        <v>137</v>
      </c>
      <c r="E48" s="82" t="str">
        <f t="shared" si="11"/>
        <v>0</v>
      </c>
      <c r="F48" s="81">
        <f t="shared" si="12"/>
        <v>137</v>
      </c>
      <c r="G48" s="82" t="str">
        <f t="shared" si="13"/>
        <v>0</v>
      </c>
      <c r="H48" s="81">
        <f t="shared" si="14"/>
        <v>137</v>
      </c>
      <c r="I48" s="82" t="str">
        <f t="shared" si="15"/>
        <v>0</v>
      </c>
      <c r="J48" s="81">
        <f t="shared" si="16"/>
        <v>0</v>
      </c>
      <c r="K48" s="79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2.0" customHeight="1">
      <c r="A49" s="82" t="str">
        <f t="shared" si="7"/>
        <v>0</v>
      </c>
      <c r="B49" s="81">
        <f t="shared" si="8"/>
        <v>215</v>
      </c>
      <c r="C49" s="82" t="str">
        <f t="shared" si="9"/>
        <v>0</v>
      </c>
      <c r="D49" s="81">
        <f t="shared" si="10"/>
        <v>215</v>
      </c>
      <c r="E49" s="82" t="str">
        <f t="shared" si="11"/>
        <v>0</v>
      </c>
      <c r="F49" s="81">
        <f t="shared" si="12"/>
        <v>215</v>
      </c>
      <c r="G49" s="82" t="str">
        <f t="shared" si="13"/>
        <v>0</v>
      </c>
      <c r="H49" s="81">
        <f t="shared" si="14"/>
        <v>215</v>
      </c>
      <c r="I49" s="82" t="str">
        <f t="shared" si="15"/>
        <v>1</v>
      </c>
      <c r="J49" s="81">
        <f t="shared" si="16"/>
        <v>0</v>
      </c>
      <c r="K49" s="79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2.0" customHeight="1">
      <c r="A50" s="82" t="str">
        <f t="shared" si="7"/>
        <v>0</v>
      </c>
      <c r="B50" s="81">
        <f t="shared" si="8"/>
        <v>0</v>
      </c>
      <c r="C50" s="82" t="str">
        <f t="shared" si="9"/>
        <v>0</v>
      </c>
      <c r="D50" s="81">
        <f t="shared" si="10"/>
        <v>0</v>
      </c>
      <c r="E50" s="82" t="str">
        <f t="shared" si="11"/>
        <v>0</v>
      </c>
      <c r="F50" s="81">
        <f t="shared" si="12"/>
        <v>0</v>
      </c>
      <c r="G50" s="82" t="str">
        <f t="shared" si="13"/>
        <v>0</v>
      </c>
      <c r="H50" s="81">
        <f t="shared" si="14"/>
        <v>0</v>
      </c>
      <c r="I50" s="82" t="str">
        <f t="shared" si="15"/>
        <v>0</v>
      </c>
      <c r="J50" s="81">
        <f t="shared" si="16"/>
        <v>0</v>
      </c>
      <c r="K50" s="79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2.0" customHeight="1">
      <c r="A51" s="82" t="str">
        <f t="shared" si="7"/>
        <v>0</v>
      </c>
      <c r="B51" s="81">
        <f t="shared" si="8"/>
        <v>0</v>
      </c>
      <c r="C51" s="82" t="str">
        <f t="shared" si="9"/>
        <v>0</v>
      </c>
      <c r="D51" s="81">
        <f t="shared" si="10"/>
        <v>0</v>
      </c>
      <c r="E51" s="82" t="str">
        <f t="shared" si="11"/>
        <v>0</v>
      </c>
      <c r="F51" s="81">
        <f t="shared" si="12"/>
        <v>0</v>
      </c>
      <c r="G51" s="82" t="str">
        <f t="shared" si="13"/>
        <v>0</v>
      </c>
      <c r="H51" s="81">
        <f t="shared" si="14"/>
        <v>0</v>
      </c>
      <c r="I51" s="82" t="str">
        <f t="shared" si="15"/>
        <v>0</v>
      </c>
      <c r="J51" s="81">
        <f t="shared" si="16"/>
        <v>0</v>
      </c>
      <c r="K51" s="79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2.0" customHeight="1">
      <c r="A52" s="83"/>
      <c r="B52" s="11"/>
      <c r="C52" s="83"/>
      <c r="D52" s="11"/>
      <c r="E52" s="11"/>
      <c r="F52" s="11"/>
      <c r="G52" s="11"/>
      <c r="H52" s="11"/>
      <c r="I52" s="79"/>
      <c r="J52" s="80"/>
      <c r="K52" s="80"/>
      <c r="L52" s="80"/>
      <c r="M52" s="80"/>
      <c r="N52" s="80"/>
      <c r="O52" s="79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2.0" customHeight="1">
      <c r="A53" s="84"/>
      <c r="B53" s="84"/>
      <c r="C53" s="84"/>
      <c r="D53" s="84"/>
      <c r="E53" s="84"/>
      <c r="F53" s="84"/>
      <c r="G53" s="84"/>
      <c r="H53" s="11"/>
      <c r="I53" s="79"/>
      <c r="J53" s="80"/>
      <c r="K53" s="80"/>
      <c r="L53" s="80"/>
      <c r="M53" s="80"/>
      <c r="N53" s="80"/>
      <c r="O53" s="79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2.0" customHeight="1">
      <c r="A54" s="11"/>
      <c r="B54" s="11"/>
      <c r="C54" s="11"/>
      <c r="D54" s="11"/>
      <c r="E54" s="11"/>
      <c r="F54" s="11"/>
      <c r="G54" s="11"/>
      <c r="H54" s="11"/>
      <c r="I54" s="11"/>
      <c r="J54" s="80"/>
      <c r="K54" s="80"/>
      <c r="L54" s="80"/>
      <c r="M54" s="80"/>
      <c r="N54" s="80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2.0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2.0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2.0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2.0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2.0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2.0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2.0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2.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2.0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2.0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2.0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2.0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2.0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2.0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2.0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2.0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2.0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2.0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2.0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2.0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2.0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2.0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2.0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2.0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2.0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2.0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2.0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2.0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2.0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2.0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2.0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2.0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2.0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2.0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2.0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2.0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2.0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2.0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2.0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2.0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2.0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2.0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2.0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2.0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2.0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2.0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2.0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2.0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2.0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2.0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2.0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2.0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2.0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2.0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2.0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2.0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2.0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2.0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2.0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2.0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2.0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2.0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2.0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2.0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2.0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2.0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2.0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2.0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2.0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2.0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2.0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2.0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2.0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2.0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2.0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2.0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2.0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2.0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2.0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2.0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2.0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2.0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2.0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2.0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2.0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2.0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2.0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2.0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2.0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2.0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2.0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2.0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2.0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2.0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2.0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2.0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2.0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2.0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2.0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2.0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2.0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2.0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2.0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2.0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2.0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2.0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2.0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2.0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2.0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2.0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2.0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2.0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2.0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2.0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2.0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2.0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2.0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2.0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2.0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2.0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2.0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2.0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2.0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2.0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2.0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2.0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2.0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2.0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2.0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2.0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2.0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2.0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2.0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2.0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2.0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2.0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2.0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2.0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2.0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2.0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2.0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2.0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2.0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2.0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2.0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2.0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2.0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2.0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2.0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2.0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2.0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2.0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2.0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2.0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2.0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2.0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2.0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2.0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2.0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2.0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2.0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2.0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2.0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2.0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2.0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2.0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2.0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2.0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2.0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2.0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2.0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2.0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2.0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2.0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2.0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2.0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2.0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2.0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2.0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2.0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2.0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2.0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2.0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2.0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2.0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2.0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2.0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2.0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2.0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2.0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2.0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2.0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2.0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2.0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2.0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2.0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2.0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2.0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2.0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2.0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2.0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2.0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2.0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2.0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2.0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2.0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2.0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2.0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2.0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2.0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2.0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2.0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2.0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2.0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2.0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2.0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2.0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2.0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2.0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2.0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2.0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2.0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2.0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2.0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2.0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2.0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2.0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2.0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2.0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2.0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2.0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2.0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2.0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2.0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2.0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12.0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2.0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2.0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2.0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2.0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2.0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2.0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2.0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2.0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2.0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2.0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2.0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2.0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2.0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2.0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2.0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2.0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2.0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2.0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2.0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2.0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2.0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2.0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2.0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2.0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2.0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12.0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2.0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2.0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2.0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2.0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2.0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2.0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2.0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2.0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2.0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2.0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12.0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12.0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12.0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2.0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2.0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2.0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2.0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2.0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2.0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2.0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2.0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2.0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2.0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2.0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2.0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2.0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2.0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2.0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2.0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2.0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2.0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2.0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2.0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12.0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2.0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2.0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2.0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2.0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2.0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2.0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2.0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2.0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2.0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2.0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2.0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2.0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2.0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2.0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2.0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2.0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12.0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2.0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2.0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2.0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2.0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2.0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2.0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2.0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2.0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2.0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2.0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2.0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2.0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2.0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2.0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2.0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2.0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2.0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2.0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2.0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2.0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2.0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2.0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2.0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2.0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12.0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2.0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2.0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2.0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2.0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2.0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2.0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2.0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2.0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2.0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2.0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2.0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2.0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2.0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2.0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2.0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2.0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2.0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2.0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2.0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2.0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2.0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2.0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2.0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2.0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12.0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2.0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2.0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2.0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2.0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2.0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2.0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12.0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2.0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2.0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2.0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2.0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2.0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2.0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2.0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2.0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2.0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2.0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2.0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2.0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2.0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2.0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2.0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2.0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2.0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2.0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2.0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2.0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2.0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2.0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2.0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2.0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2.0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2.0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2.0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2.0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2.0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2.0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2.0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2.0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2.0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2.0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2.0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2.0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2.0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2.0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2.0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2.0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2.0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2.0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2.0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2.0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2.0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2.0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2.0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2.0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2.0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2.0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2.0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2.0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2.0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2.0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2.0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2.0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2.0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2.0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2.0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2.0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2.0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2.0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2.0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2.0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2.0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2.0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2.0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2.0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2.0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2.0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2.0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2.0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2.0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2.0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2.0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2.0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2.0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2.0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2.0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2.0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2.0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2.0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2.0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2.0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2.0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2.0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2.0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2.0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2.0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2.0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2.0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2.0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2.0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2.0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2.0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2.0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2.0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2.0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2.0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2.0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2.0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2.0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2.0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2.0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2.0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2.0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2.0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2.0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2.0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2.0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2.0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2.0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2.0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2.0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2.0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2.0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2.0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2.0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2.0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2.0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2.0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2.0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2.0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2.0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2.0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2.0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2.0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2.0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2.0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2.0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2.0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2.0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2.0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2.0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2.0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2.0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2.0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2.0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2.0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2.0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2.0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2.0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2.0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2.0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2.0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12.0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12.0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12.0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12.0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12.0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12.0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12.0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12.0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12.0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12.0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12.0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12.0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12.0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12.0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12.0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12.0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12.0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12.0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12.0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12.0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12.0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12.0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12.0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12.0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12.0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12.0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12.0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12.0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12.0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12.0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12.0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12.0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12.0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12.0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12.0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12.0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12.0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12.0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12.0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12.0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12.0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12.0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12.0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12.0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12.0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12.0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12.0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12.0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12.0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12.0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12.0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12.0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12.0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12.0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12.0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12.0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12.0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12.0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12.0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12.0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12.0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12.0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12.0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12.0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12.0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12.0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12.0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12.0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12.0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12.0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12.0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12.0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12.0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12.0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12.0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12.0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12.0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12.0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12.0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12.0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12.0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12.0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12.0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12.0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12.0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12.0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12.0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12.0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12.0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12.0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12.0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12.0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12.0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12.0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12.0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12.0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12.0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12.0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12.0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12.0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12.0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12.0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12.0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12.0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12.0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12.0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12.0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12.0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12.0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12.0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12.0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12.0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12.0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12.0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12.0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12.0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12.0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12.0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12.0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12.0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12.0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12.0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12.0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12.0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12.0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12.0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12.0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12.0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12.0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12.0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12.0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12.0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12.0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12.0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12.0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12.0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12.0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12.0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12.0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12.0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12.0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12.0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12.0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12.0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12.0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12.0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12.0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12.0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12.0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12.0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12.0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12.0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12.0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12.0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12.0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12.0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12.0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12.0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12.0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12.0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12.0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12.0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12.0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12.0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12.0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12.0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12.0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12.0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12.0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12.0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12.0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12.0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12.0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12.0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12.0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12.0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12.0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12.0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12.0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12.0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12.0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12.0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12.0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12.0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12.0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12.0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12.0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12.0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12.0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12.0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12.0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12.0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12.0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12.0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12.0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12.0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12.0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12.0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12.0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12.0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12.0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12.0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12.0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12.0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12.0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12.0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12.0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12.0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12.0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12.0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12.0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12.0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12.0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12.0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12.0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12.0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12.0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12.0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12.0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12.0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12.0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12.0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12.0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12.0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12.0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12.0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12.0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12.0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12.0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12.0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12.0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12.0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12.0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12.0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12.0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12.0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12.0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12.0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12.0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12.0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12.0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12.0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12.0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12.0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12.0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12.0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12.0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12.0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12.0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12.0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12.0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12.0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12.0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12.0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12.0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12.0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12.0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12.0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12.0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12.0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12.0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12.0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12.0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12.0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12.0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12.0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12.0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12.0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12.0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12.0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12.0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12.0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12.0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12.0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12.0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12.0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12.0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12.0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12.0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12.0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12.0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12.0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12.0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12.0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12.0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12.0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12.0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12.0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12.0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12.0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12.0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12.0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12.0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12.0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12.0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12.0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12.0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12.0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12.0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12.0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12.0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12.0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12.0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12.0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12.0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12.0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12.0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12.0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12.0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12.0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12.0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12.0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12.0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12.0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12.0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12.0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12.0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12.0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12.0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12.0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12.0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12.0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12.0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12.0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12.0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12.0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12.0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12.0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12.0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12.0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ht="12.0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ht="12.0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ht="12.0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ht="12.0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ht="12.0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ht="12.0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ht="12.0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ht="12.0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ht="12.0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ht="12.0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ht="12.0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ht="12.0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ht="12.0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ht="12.0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ht="12.0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ht="12.0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ht="12.0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ht="12.0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ht="12.0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ht="12.0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ht="12.0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ht="12.0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ht="12.0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ht="12.0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ht="12.0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ht="12.0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ht="12.0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ht="12.0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ht="12.0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ht="12.0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ht="12.0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ht="12.0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ht="12.0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ht="12.0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ht="12.0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ht="12.0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ht="12.0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ht="12.0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ht="12.0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ht="12.0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ht="12.0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ht="12.0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ht="12.0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ht="12.0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ht="12.0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ht="12.0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ht="12.0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ht="12.0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ht="12.0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ht="12.0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ht="12.0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ht="12.0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ht="12.0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ht="12.0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ht="12.0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ht="12.0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ht="12.0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ht="12.0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ht="12.0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ht="12.0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ht="12.0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ht="12.0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ht="12.0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ht="12.0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ht="12.0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ht="12.0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ht="12.0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ht="12.0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ht="12.0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ht="12.0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ht="12.0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ht="12.0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ht="12.0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ht="12.0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ht="12.0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ht="12.0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ht="12.0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ht="12.0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ht="12.0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ht="12.0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ht="12.0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ht="12.0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ht="12.0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ht="12.0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ht="12.0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ht="12.0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ht="12.0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ht="12.0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ht="12.0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ht="12.0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ht="12.0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ht="12.0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ht="12.0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ht="12.0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ht="12.0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ht="12.0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ht="12.0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ht="12.0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ht="12.0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ht="12.0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ht="12.0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6">
    <mergeCell ref="I7:J7"/>
    <mergeCell ref="I10:J10"/>
    <mergeCell ref="M15:O15"/>
    <mergeCell ref="B15:D16"/>
    <mergeCell ref="E15:G15"/>
    <mergeCell ref="E16:F16"/>
    <mergeCell ref="M16:N16"/>
    <mergeCell ref="J15:L16"/>
    <mergeCell ref="M10:O14"/>
    <mergeCell ref="M6:O8"/>
    <mergeCell ref="I1:O1"/>
    <mergeCell ref="M2:O4"/>
    <mergeCell ref="I5:J5"/>
    <mergeCell ref="A9:B9"/>
    <mergeCell ref="A6:B6"/>
    <mergeCell ref="A4:B4"/>
  </mergeCells>
  <conditionalFormatting sqref="G30:G34">
    <cfRule type="expression" dxfId="0" priority="1" stopIfTrue="1">
      <formula>ISERROR($G$30)</formula>
    </cfRule>
  </conditionalFormatting>
  <conditionalFormatting sqref="O30:O33">
    <cfRule type="expression" dxfId="0" priority="2" stopIfTrue="1">
      <formula>ISERROR($O$30)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3.43"/>
    <col customWidth="1" min="2" max="2" width="20.71"/>
    <col customWidth="1" min="3" max="6" width="10.86"/>
    <col customWidth="1" min="7" max="26" width="10.71"/>
  </cols>
  <sheetData>
    <row r="1" ht="12.0" customHeight="1">
      <c r="A1" s="2" t="s">
        <v>0</v>
      </c>
      <c r="B1" s="2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0" customHeight="1">
      <c r="A2" s="6">
        <v>1.0</v>
      </c>
      <c r="B2" s="8">
        <v>232.0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0" customHeight="1">
      <c r="A3" s="6">
        <v>2.0</v>
      </c>
      <c r="B3" s="8">
        <v>333.0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2.0" customHeight="1">
      <c r="A4" s="6">
        <v>3.0</v>
      </c>
      <c r="B4" s="8">
        <v>375.0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2.0" customHeight="1">
      <c r="A5" s="6">
        <v>4.0</v>
      </c>
      <c r="B5" s="8">
        <v>352.0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2.0" customHeight="1">
      <c r="A6" s="6">
        <v>5.0</v>
      </c>
      <c r="B6" s="8">
        <v>198.0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2.0" customHeight="1">
      <c r="A7" s="6">
        <v>6.0</v>
      </c>
      <c r="B7" s="8">
        <v>221.0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2.0" customHeight="1">
      <c r="A8" s="6">
        <v>7.0</v>
      </c>
      <c r="B8" s="8">
        <v>171.0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2.0" customHeight="1">
      <c r="A9" s="6">
        <v>8.0</v>
      </c>
      <c r="B9" s="8">
        <v>170.0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2.0" customHeight="1">
      <c r="A10" s="6">
        <v>9.0</v>
      </c>
      <c r="B10" s="8">
        <v>200.0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2.0" customHeight="1">
      <c r="A11" s="6">
        <v>10.0</v>
      </c>
      <c r="B11" s="8">
        <v>180.0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2.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2.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2.0" customHeight="1">
      <c r="A14" s="2" t="s">
        <v>2</v>
      </c>
      <c r="B14" s="2" t="s">
        <v>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2.0" customHeight="1">
      <c r="A15" s="8" t="s">
        <v>3</v>
      </c>
      <c r="B15" s="8">
        <v>184.0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2.0" customHeight="1">
      <c r="A16" s="8" t="s">
        <v>4</v>
      </c>
      <c r="B16" s="8">
        <v>84.0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2.0" customHeight="1">
      <c r="A17" s="8" t="s">
        <v>5</v>
      </c>
      <c r="B17" s="8">
        <v>110.0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2.0" customHeight="1">
      <c r="A18" s="8" t="s">
        <v>6</v>
      </c>
      <c r="B18" s="8">
        <v>100.0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2.0" customHeight="1">
      <c r="A19" s="8" t="s">
        <v>7</v>
      </c>
      <c r="B19" s="8">
        <v>176.0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2.0" customHeight="1">
      <c r="A20" s="8" t="s">
        <v>8</v>
      </c>
      <c r="B20" s="8">
        <v>72.0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2.0" customHeight="1">
      <c r="A21" s="8" t="s">
        <v>9</v>
      </c>
      <c r="B21" s="8">
        <v>93.0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2.0" customHeight="1">
      <c r="A22" s="8" t="s">
        <v>10</v>
      </c>
      <c r="B22" s="8">
        <v>155.0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2.0" customHeight="1">
      <c r="A23" s="8" t="s">
        <v>11</v>
      </c>
      <c r="B23" s="8">
        <v>106.0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2.0" customHeight="1">
      <c r="A24" s="8" t="s">
        <v>12</v>
      </c>
      <c r="B24" s="8">
        <v>144.0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2.0" customHeight="1">
      <c r="A25" s="8" t="s">
        <v>13</v>
      </c>
      <c r="B25" s="8">
        <v>107.0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2.0" customHeight="1">
      <c r="A26" s="8" t="s">
        <v>14</v>
      </c>
      <c r="B26" s="8">
        <v>148.0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2.0" customHeight="1">
      <c r="A27" s="8" t="s">
        <v>15</v>
      </c>
      <c r="B27" s="8">
        <v>98.0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2.0" customHeight="1">
      <c r="A28" s="8" t="s">
        <v>16</v>
      </c>
      <c r="B28" s="8">
        <v>176.0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2.0" customHeight="1">
      <c r="A29" s="8" t="s">
        <v>17</v>
      </c>
      <c r="B29" s="8">
        <v>108.0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2.0" customHeight="1">
      <c r="A30" s="8" t="s">
        <v>18</v>
      </c>
      <c r="B30" s="8">
        <v>120.0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2.0" customHeight="1">
      <c r="A31" s="8" t="s">
        <v>19</v>
      </c>
      <c r="B31" s="8">
        <v>111.0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2.0" customHeight="1">
      <c r="A32" s="8" t="s">
        <v>21</v>
      </c>
      <c r="B32" s="8">
        <v>95.0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2.0" customHeight="1">
      <c r="A33" s="8" t="s">
        <v>22</v>
      </c>
      <c r="B33" s="8">
        <v>100.0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2.0" customHeight="1">
      <c r="A34" s="8" t="s">
        <v>23</v>
      </c>
      <c r="B34" s="8">
        <v>75.0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2.0" customHeight="1">
      <c r="A35" s="8" t="s">
        <v>24</v>
      </c>
      <c r="B35" s="8">
        <v>70.0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2.0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2.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2.0" customHeight="1">
      <c r="A38" s="2" t="s">
        <v>25</v>
      </c>
      <c r="B38" s="2" t="s"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2.0" customHeight="1">
      <c r="A39" s="8" t="s">
        <v>26</v>
      </c>
      <c r="B39" s="8">
        <v>410.0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2.0" customHeight="1">
      <c r="A40" s="8" t="s">
        <v>27</v>
      </c>
      <c r="B40" s="8">
        <v>590.0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2.0" customHeight="1">
      <c r="A41" s="8" t="s">
        <v>28</v>
      </c>
      <c r="B41" s="8">
        <v>379.0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2.0" customHeight="1">
      <c r="A42" s="8" t="s">
        <v>29</v>
      </c>
      <c r="B42" s="8">
        <v>268.0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2.0" customHeight="1">
      <c r="A43" s="8" t="s">
        <v>30</v>
      </c>
      <c r="B43" s="8">
        <v>15.0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2.0" customHeight="1">
      <c r="A44" s="8" t="s">
        <v>31</v>
      </c>
      <c r="B44" s="8">
        <v>132.0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2.0" customHeight="1">
      <c r="A45" s="8" t="s">
        <v>32</v>
      </c>
      <c r="B45" s="8">
        <v>5.0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2.0" customHeight="1">
      <c r="A46" s="8" t="s">
        <v>33</v>
      </c>
      <c r="B46" s="8">
        <v>55.0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2.0" customHeight="1">
      <c r="A47" s="8" t="s">
        <v>34</v>
      </c>
      <c r="B47" s="8">
        <v>76.0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2.0" customHeight="1">
      <c r="A48" s="8" t="s">
        <v>35</v>
      </c>
      <c r="B48" s="8">
        <v>145.0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2.0" customHeight="1">
      <c r="A49" s="8" t="s">
        <v>36</v>
      </c>
      <c r="B49" s="8">
        <v>78.0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2.0" customHeight="1">
      <c r="A50" s="8" t="s">
        <v>37</v>
      </c>
      <c r="B50" s="8">
        <v>75.0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2.0" customHeight="1">
      <c r="A51" s="8" t="s">
        <v>38</v>
      </c>
      <c r="B51" s="8">
        <v>204.0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2.0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2.0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0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0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0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0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0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0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0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0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0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0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0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0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0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0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0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0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0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0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0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0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0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0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0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0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0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0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0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0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0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0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0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0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0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0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0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0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0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0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0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0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0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0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0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0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0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0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0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0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0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0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0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0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0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0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0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0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0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0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0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0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0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0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0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0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0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0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0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0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0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0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0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0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0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0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0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0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0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0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0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0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0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0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0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0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0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0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0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0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0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0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0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0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0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0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0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0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0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0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0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0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0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0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0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0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0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0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0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0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0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0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0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0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0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0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0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0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0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0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0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0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0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0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0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0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0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0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0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0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0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0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0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0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0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0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0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0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0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0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0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0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0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0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0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0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0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0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0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0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0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0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0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0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0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0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0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0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0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0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0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0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0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0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0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0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0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0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0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0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0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0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0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0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0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0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0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0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0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0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0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0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0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0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0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0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0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0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0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0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0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0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0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0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0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0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0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0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0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0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0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0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0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0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0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0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0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0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0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0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0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0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0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0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0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0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0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0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0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0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0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0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0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0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0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0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0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0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0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0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0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0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0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0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0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0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0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0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0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0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0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0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0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0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0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0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0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0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0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0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0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0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0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0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0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0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0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0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0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0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0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0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0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0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0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0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0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0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0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0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0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0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0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0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0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0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0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0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0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0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0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0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0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0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0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0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0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0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0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0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0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0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0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0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0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0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0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0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0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0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0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0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0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0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0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0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0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0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0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0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0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0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0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0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0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0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0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0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0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0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0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0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0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0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0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0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0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0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0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0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0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0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0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0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0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0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0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0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0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0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0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0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0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0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0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0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0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0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0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0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0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0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0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0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0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0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0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0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0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0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0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0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0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0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0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0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0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0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0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0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0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0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0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0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0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0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0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0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0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0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0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0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0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0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0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0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0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0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0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0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0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0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0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0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0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0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0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0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0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0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0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0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0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0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0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0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0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0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0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0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0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0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0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0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0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0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0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0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0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0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0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0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0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0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0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0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0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0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0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0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0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0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0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0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0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0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0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0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0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0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0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0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0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0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0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0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0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0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0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0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0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0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0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0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0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0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0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0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0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0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0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0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0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0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0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0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0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0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0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0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0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0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0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0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0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0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0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0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0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0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0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0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0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0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0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0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0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0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0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0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0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0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0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0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0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0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0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0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0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0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0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0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0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0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0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0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0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0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0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0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0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0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0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0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0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0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0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0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0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0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0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0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0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0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0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0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0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0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0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0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0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0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0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0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0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0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0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0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0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0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0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0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0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0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0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0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0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0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0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0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0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0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0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0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0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0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0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0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0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0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0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0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0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0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0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0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0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0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0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0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0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0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0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0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0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0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0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0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0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0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0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0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0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0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0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0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0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0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0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0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0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0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0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0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0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0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0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0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0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0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0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0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0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0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0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0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0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0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0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0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0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0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0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0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0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0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0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0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0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0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0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0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0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0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0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0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0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0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0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0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0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0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0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0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0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0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0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0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0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0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0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0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0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0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0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0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0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0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0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0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0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0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0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0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0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0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0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0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0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0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0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0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0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0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0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0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0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0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0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0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0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0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0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0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0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0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0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0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0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0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0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0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0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0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0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0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0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0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0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0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0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0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0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0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0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0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0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0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0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0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0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0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0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0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0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0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0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0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0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0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0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0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0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0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0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0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0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0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0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0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0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0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0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0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0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0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0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0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0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0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0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0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0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0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0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0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0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0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0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0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0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0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0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0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0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0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0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0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0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0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0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0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0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0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0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0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0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0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0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0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0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0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0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0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0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0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0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0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0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0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0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0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0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0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0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0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0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0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0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0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0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0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0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0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0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0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0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0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0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0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0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0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0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0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0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0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0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0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0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0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0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0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0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0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0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0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0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0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0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0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0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0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0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0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0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0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0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0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0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0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0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0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0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0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0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0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0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0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0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0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0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0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0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0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0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0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0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0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0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0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0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0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0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0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0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0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0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0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0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0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0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0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0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0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0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0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0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0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0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0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0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0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0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0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0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0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0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0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0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0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0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0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0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0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0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0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0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0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0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0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0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0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0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0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0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0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0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0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0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0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0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0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0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0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0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0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0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0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0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0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0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0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0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0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0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0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0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0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0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0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0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0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0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0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0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0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0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0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0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0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0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0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0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0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0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0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0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0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0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0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0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0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0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0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0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0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0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0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2.0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drawing r:id="rId1"/>
</worksheet>
</file>